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5895" activeTab="0"/>
  </bookViews>
  <sheets>
    <sheet name="SMR_DSR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<sst xmlns="http://schemas.openxmlformats.org/spreadsheetml/2006/main" count="58" uniqueCount="47">
  <si>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females</t>
  </si>
  <si>
    <t>males</t>
  </si>
  <si>
    <t>rate females</t>
  </si>
  <si>
    <t>rate males</t>
  </si>
  <si>
    <t>15-19</t>
  </si>
  <si>
    <t>20-24</t>
  </si>
  <si>
    <t>25-29</t>
  </si>
  <si>
    <t>30-34</t>
  </si>
  <si>
    <t>35-39</t>
  </si>
  <si>
    <t>40-44</t>
  </si>
  <si>
    <t>45-49</t>
  </si>
  <si>
    <t>male</t>
  </si>
  <si>
    <t>female</t>
  </si>
  <si>
    <t>obs. Males</t>
  </si>
  <si>
    <t>obs. Females</t>
  </si>
  <si>
    <t>LN(SMR f)</t>
  </si>
  <si>
    <t>LN(SMR m)</t>
  </si>
  <si>
    <t>LN(SMR t)</t>
  </si>
  <si>
    <t>SD</t>
  </si>
  <si>
    <t>SE</t>
  </si>
  <si>
    <t>LN(SMR)low</t>
  </si>
  <si>
    <t>LN(SMR)up</t>
  </si>
  <si>
    <t>Males</t>
  </si>
  <si>
    <t>Females</t>
  </si>
  <si>
    <t>Total</t>
  </si>
  <si>
    <t>SMR</t>
  </si>
  <si>
    <t>95%CI low</t>
  </si>
  <si>
    <t>95% up</t>
  </si>
  <si>
    <t>Total 15-49</t>
  </si>
  <si>
    <t>European population</t>
  </si>
  <si>
    <t>ESP</t>
  </si>
  <si>
    <t>ESP: European Standard Population</t>
  </si>
  <si>
    <t>exp number</t>
  </si>
  <si>
    <t>DSR / 1000py</t>
  </si>
  <si>
    <t>MR Males</t>
  </si>
  <si>
    <t>Expected mortality</t>
  </si>
  <si>
    <t>MR females</t>
  </si>
  <si>
    <t>results needed for ST18</t>
  </si>
  <si>
    <t>legenda:</t>
  </si>
  <si>
    <t>formula (DO NOT CHANGE)</t>
  </si>
  <si>
    <t>data of the cohort (ENTER YOUR DATA)</t>
  </si>
  <si>
    <t>Site:</t>
  </si>
  <si>
    <t>data of reference population (European)</t>
  </si>
  <si>
    <t>SMR: Standardised Mortality Ratio</t>
  </si>
  <si>
    <t>DSR: Directly standardised mortality rate</t>
  </si>
  <si>
    <t>CI: Confidence Interval</t>
  </si>
  <si>
    <t xml:space="preserve">Computation of the SMRs and their CI, for the EMCDDA Sandard Table 18. The 2012 full cohort protocole is available from http://www.emcdda.europa.eu/themes/key-indicators/drd 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</si>
</sst>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0.0"/>
    <numFmt numFmtId="182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/>
    </xf>
    <xf numFmtId="181" fontId="3" fillId="4" borderId="1" xfId="0" applyNumberFormat="1" applyFont="1" applyFill="1" applyBorder="1" applyAlignment="1">
      <alignment/>
    </xf>
    <xf numFmtId="181" fontId="3" fillId="4" borderId="1" xfId="0" applyNumberFormat="1" applyFont="1" applyFill="1" applyBorder="1" applyAlignment="1">
      <alignment/>
    </xf>
    <xf numFmtId="181" fontId="0" fillId="5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182" fontId="0" fillId="6" borderId="1" xfId="0" applyNumberFormat="1" applyFill="1" applyBorder="1" applyAlignment="1">
      <alignment/>
    </xf>
    <xf numFmtId="181" fontId="0" fillId="6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180" fontId="0" fillId="7" borderId="1" xfId="0" applyNumberFormat="1" applyFill="1" applyBorder="1" applyAlignment="1">
      <alignment/>
    </xf>
    <xf numFmtId="2" fontId="0" fillId="6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181" fontId="3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3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9.00390625" style="18" bestFit="1" customWidth="1"/>
    <col min="2" max="2" width="12.28125" style="18" customWidth="1"/>
    <col min="3" max="3" width="11.28125" style="18" customWidth="1"/>
    <col min="4" max="4" width="12.140625" style="18" customWidth="1"/>
    <col min="5" max="5" width="11.00390625" style="18" customWidth="1"/>
    <col min="6" max="6" width="10.8515625" style="18" customWidth="1"/>
    <col min="7" max="7" width="13.28125" style="18" customWidth="1"/>
    <col min="8" max="8" width="14.7109375" style="18" customWidth="1"/>
    <col min="9" max="9" width="13.57421875" style="18" customWidth="1"/>
    <col min="10" max="10" width="12.140625" style="18" customWidth="1"/>
    <col min="11" max="11" width="9.140625" style="18" customWidth="1"/>
    <col min="12" max="12" width="9.140625" style="2" customWidth="1"/>
  </cols>
  <sheetData>
    <row r="1" spans="1:12" s="26" customFormat="1" ht="24.75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33" ht="12.75">
      <c r="A2" s="3" t="s">
        <v>41</v>
      </c>
      <c r="B2" s="3"/>
      <c r="C2" s="2"/>
      <c r="D2" s="2"/>
      <c r="E2" s="2"/>
      <c r="F2" s="2"/>
      <c r="G2" s="2"/>
      <c r="H2" s="2"/>
      <c r="I2" s="2"/>
      <c r="J2" s="2"/>
      <c r="K2" s="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s="1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12.75">
      <c r="A4" s="5" t="s">
        <v>38</v>
      </c>
      <c r="B4" s="2"/>
      <c r="C4" s="2"/>
      <c r="D4" s="2"/>
      <c r="E4" s="2"/>
      <c r="F4" s="2"/>
      <c r="G4" s="4" t="s">
        <v>25</v>
      </c>
      <c r="H4" s="4" t="s">
        <v>26</v>
      </c>
      <c r="I4" s="4" t="s">
        <v>27</v>
      </c>
      <c r="J4" s="4" t="s">
        <v>33</v>
      </c>
      <c r="K4" s="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2.75">
      <c r="A5" s="9"/>
      <c r="B5" s="16" t="s">
        <v>40</v>
      </c>
      <c r="C5" s="2"/>
      <c r="D5" s="2"/>
      <c r="E5" s="2"/>
      <c r="F5" s="5" t="s">
        <v>22</v>
      </c>
      <c r="G5" s="6">
        <f>E18/E29</f>
        <v>6.0772828736981905</v>
      </c>
      <c r="H5" s="6">
        <f aca="true" t="shared" si="0" ref="H5:I7">EXP(F33)</f>
        <v>2.897207474437849</v>
      </c>
      <c r="I5" s="6">
        <f t="shared" si="0"/>
        <v>12.747919316379507</v>
      </c>
      <c r="J5" s="7">
        <f>(H29/G29)*1000</f>
        <v>10</v>
      </c>
      <c r="K5" s="2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>
      <c r="A6" s="15"/>
      <c r="B6" s="16" t="s">
        <v>42</v>
      </c>
      <c r="C6" s="2"/>
      <c r="D6" s="2"/>
      <c r="E6" s="2"/>
      <c r="F6" s="5" t="s">
        <v>23</v>
      </c>
      <c r="G6" s="6">
        <f>F18/F29</f>
        <v>13.887500319559521</v>
      </c>
      <c r="H6" s="6">
        <f t="shared" si="0"/>
        <v>6.620552401998327</v>
      </c>
      <c r="I6" s="6">
        <f t="shared" si="0"/>
        <v>29.13090228959636</v>
      </c>
      <c r="J6" s="7">
        <f>(I29/G29)*1000</f>
        <v>10</v>
      </c>
      <c r="K6" s="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2.75">
      <c r="A7" s="17"/>
      <c r="B7" s="16" t="s">
        <v>37</v>
      </c>
      <c r="C7" s="2"/>
      <c r="D7" s="2"/>
      <c r="E7" s="2"/>
      <c r="F7" s="5" t="s">
        <v>24</v>
      </c>
      <c r="G7" s="6">
        <f>(E18+F18)/(E29+F29)</f>
        <v>8.454714186832671</v>
      </c>
      <c r="H7" s="6">
        <f t="shared" si="0"/>
        <v>5.007276445312604</v>
      </c>
      <c r="I7" s="6">
        <f t="shared" si="0"/>
        <v>14.275663179720246</v>
      </c>
      <c r="J7" s="7">
        <f>((H29+I29)/(G29*2))*1000</f>
        <v>10</v>
      </c>
      <c r="K7" s="2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12.75">
      <c r="A8" s="12"/>
      <c r="B8" s="16" t="s">
        <v>39</v>
      </c>
      <c r="C8" s="2"/>
      <c r="D8" s="2"/>
      <c r="E8" s="2"/>
      <c r="F8" s="2"/>
      <c r="G8" s="2"/>
      <c r="H8" s="2"/>
      <c r="I8" s="2"/>
      <c r="J8" s="2"/>
      <c r="K8" s="2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12.75">
      <c r="A9" s="2"/>
      <c r="B9" s="2"/>
      <c r="C9" s="2"/>
      <c r="D9" s="2"/>
      <c r="E9" s="2"/>
      <c r="F9" s="3"/>
      <c r="G9" s="19"/>
      <c r="H9" s="19"/>
      <c r="I9" s="19"/>
      <c r="J9" s="2"/>
      <c r="K9" s="2"/>
      <c r="L9" s="2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12.75">
      <c r="A10" s="2"/>
      <c r="B10" s="2"/>
      <c r="C10" s="4" t="s">
        <v>11</v>
      </c>
      <c r="D10" s="4" t="s">
        <v>12</v>
      </c>
      <c r="E10" s="4" t="s">
        <v>13</v>
      </c>
      <c r="F10" s="4" t="s">
        <v>14</v>
      </c>
      <c r="G10" s="4" t="s">
        <v>34</v>
      </c>
      <c r="H10" s="4" t="s">
        <v>36</v>
      </c>
      <c r="I10" s="2"/>
      <c r="J10" s="2"/>
      <c r="K10" s="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12.75">
      <c r="A11" s="2"/>
      <c r="B11" s="5" t="s">
        <v>4</v>
      </c>
      <c r="C11" s="8">
        <v>100</v>
      </c>
      <c r="D11" s="8">
        <v>100</v>
      </c>
      <c r="E11" s="9">
        <v>1</v>
      </c>
      <c r="F11" s="9">
        <v>1</v>
      </c>
      <c r="G11" s="10">
        <f>E11/C11</f>
        <v>0.01</v>
      </c>
      <c r="H11" s="10">
        <f>F11/D11</f>
        <v>0.01</v>
      </c>
      <c r="I11" s="2"/>
      <c r="J11" s="2"/>
      <c r="K11" s="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12.75">
      <c r="A12" s="2"/>
      <c r="B12" s="5" t="s">
        <v>5</v>
      </c>
      <c r="C12" s="8">
        <v>100</v>
      </c>
      <c r="D12" s="8">
        <v>100</v>
      </c>
      <c r="E12" s="9">
        <v>1</v>
      </c>
      <c r="F12" s="9">
        <v>1</v>
      </c>
      <c r="G12" s="10">
        <f aca="true" t="shared" si="1" ref="G12:H17">E12/C12</f>
        <v>0.01</v>
      </c>
      <c r="H12" s="10">
        <f t="shared" si="1"/>
        <v>0.01</v>
      </c>
      <c r="I12" s="2"/>
      <c r="J12" s="2"/>
      <c r="K12" s="2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11" ht="12.75">
      <c r="A13" s="2"/>
      <c r="B13" s="5" t="s">
        <v>6</v>
      </c>
      <c r="C13" s="8">
        <v>100</v>
      </c>
      <c r="D13" s="8">
        <v>100</v>
      </c>
      <c r="E13" s="9">
        <v>1</v>
      </c>
      <c r="F13" s="9">
        <v>1</v>
      </c>
      <c r="G13" s="10">
        <f t="shared" si="1"/>
        <v>0.01</v>
      </c>
      <c r="H13" s="10">
        <f t="shared" si="1"/>
        <v>0.01</v>
      </c>
      <c r="I13" s="2"/>
      <c r="J13" s="2"/>
      <c r="K13" s="2"/>
    </row>
    <row r="14" spans="1:11" ht="12.75">
      <c r="A14" s="2"/>
      <c r="B14" s="5" t="s">
        <v>7</v>
      </c>
      <c r="C14" s="8">
        <v>100</v>
      </c>
      <c r="D14" s="8">
        <v>100</v>
      </c>
      <c r="E14" s="9">
        <v>1</v>
      </c>
      <c r="F14" s="9">
        <v>1</v>
      </c>
      <c r="G14" s="10">
        <f t="shared" si="1"/>
        <v>0.01</v>
      </c>
      <c r="H14" s="10">
        <f t="shared" si="1"/>
        <v>0.01</v>
      </c>
      <c r="I14" s="2"/>
      <c r="J14" s="2"/>
      <c r="K14" s="2"/>
    </row>
    <row r="15" spans="1:11" ht="12.75">
      <c r="A15" s="2"/>
      <c r="B15" s="5" t="s">
        <v>8</v>
      </c>
      <c r="C15" s="8">
        <v>100</v>
      </c>
      <c r="D15" s="8">
        <v>100</v>
      </c>
      <c r="E15" s="9">
        <v>1</v>
      </c>
      <c r="F15" s="9">
        <v>1</v>
      </c>
      <c r="G15" s="10">
        <f t="shared" si="1"/>
        <v>0.01</v>
      </c>
      <c r="H15" s="10">
        <f t="shared" si="1"/>
        <v>0.01</v>
      </c>
      <c r="I15" s="2"/>
      <c r="J15" s="2"/>
      <c r="K15" s="2"/>
    </row>
    <row r="16" spans="1:11" ht="12.75">
      <c r="A16" s="2"/>
      <c r="B16" s="5" t="s">
        <v>9</v>
      </c>
      <c r="C16" s="8">
        <v>100</v>
      </c>
      <c r="D16" s="8">
        <v>100</v>
      </c>
      <c r="E16" s="9">
        <v>1</v>
      </c>
      <c r="F16" s="9">
        <v>1</v>
      </c>
      <c r="G16" s="10">
        <f t="shared" si="1"/>
        <v>0.01</v>
      </c>
      <c r="H16" s="10">
        <f t="shared" si="1"/>
        <v>0.01</v>
      </c>
      <c r="I16" s="2"/>
      <c r="J16" s="2"/>
      <c r="K16" s="2"/>
    </row>
    <row r="17" spans="1:11" ht="12.75">
      <c r="A17" s="2"/>
      <c r="B17" s="5" t="s">
        <v>10</v>
      </c>
      <c r="C17" s="8">
        <v>100</v>
      </c>
      <c r="D17" s="8">
        <v>100</v>
      </c>
      <c r="E17" s="9">
        <v>1</v>
      </c>
      <c r="F17" s="9">
        <v>1</v>
      </c>
      <c r="G17" s="10">
        <f t="shared" si="1"/>
        <v>0.01</v>
      </c>
      <c r="H17" s="10">
        <f t="shared" si="1"/>
        <v>0.01</v>
      </c>
      <c r="I17" s="2"/>
      <c r="J17" s="2"/>
      <c r="K17" s="2"/>
    </row>
    <row r="18" spans="1:11" ht="12.75">
      <c r="A18" s="2"/>
      <c r="B18" s="5" t="s">
        <v>28</v>
      </c>
      <c r="C18" s="11">
        <f>SUM(C11:C17)</f>
        <v>700</v>
      </c>
      <c r="D18" s="11">
        <f>SUM(D11:D17)</f>
        <v>700</v>
      </c>
      <c r="E18" s="12">
        <f>SUM(E11:E17)</f>
        <v>7</v>
      </c>
      <c r="F18" s="12">
        <f>SUM(F11:F17)</f>
        <v>7</v>
      </c>
      <c r="G18" s="10">
        <f>E18/C18</f>
        <v>0.01</v>
      </c>
      <c r="H18" s="10">
        <f>F18/D18</f>
        <v>0.01</v>
      </c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4" t="s">
        <v>29</v>
      </c>
      <c r="D20" s="4"/>
      <c r="E20" s="4" t="s">
        <v>35</v>
      </c>
      <c r="F20" s="4"/>
      <c r="G20" s="4"/>
      <c r="H20" s="4" t="s">
        <v>1</v>
      </c>
      <c r="I20" s="4" t="s">
        <v>0</v>
      </c>
      <c r="J20" s="2"/>
      <c r="K20" s="2"/>
    </row>
    <row r="21" spans="1:11" ht="12.75">
      <c r="A21" s="2"/>
      <c r="B21" s="2"/>
      <c r="C21" s="4" t="s">
        <v>3</v>
      </c>
      <c r="D21" s="4" t="s">
        <v>2</v>
      </c>
      <c r="E21" s="4" t="s">
        <v>23</v>
      </c>
      <c r="F21" s="4" t="s">
        <v>22</v>
      </c>
      <c r="G21" s="4" t="s">
        <v>30</v>
      </c>
      <c r="H21" s="4" t="s">
        <v>32</v>
      </c>
      <c r="I21" s="4" t="s">
        <v>32</v>
      </c>
      <c r="J21" s="2"/>
      <c r="K21" s="2"/>
    </row>
    <row r="22" spans="1:11" ht="12.75">
      <c r="A22" s="2"/>
      <c r="B22" s="5" t="s">
        <v>4</v>
      </c>
      <c r="C22" s="13">
        <v>0.0004725468457498046</v>
      </c>
      <c r="D22" s="13">
        <v>0.00022365279414875933</v>
      </c>
      <c r="E22" s="14">
        <f aca="true" t="shared" si="2" ref="E22:F28">C22*C11</f>
        <v>0.047254684574980464</v>
      </c>
      <c r="F22" s="14">
        <f t="shared" si="2"/>
        <v>0.022365279414875934</v>
      </c>
      <c r="G22" s="15">
        <v>7000</v>
      </c>
      <c r="H22" s="11">
        <f>G11*G22</f>
        <v>70</v>
      </c>
      <c r="I22" s="11">
        <f>H11*G22</f>
        <v>70</v>
      </c>
      <c r="J22" s="2"/>
      <c r="K22" s="2"/>
    </row>
    <row r="23" spans="1:11" ht="12.75">
      <c r="A23" s="2"/>
      <c r="B23" s="5" t="s">
        <v>5</v>
      </c>
      <c r="C23" s="13">
        <v>0.0008980409328273491</v>
      </c>
      <c r="D23" s="13">
        <v>0.0002966035862803691</v>
      </c>
      <c r="E23" s="14">
        <f t="shared" si="2"/>
        <v>0.0898040932827349</v>
      </c>
      <c r="F23" s="14">
        <f t="shared" si="2"/>
        <v>0.02966035862803691</v>
      </c>
      <c r="G23" s="15">
        <v>7000</v>
      </c>
      <c r="H23" s="11">
        <f aca="true" t="shared" si="3" ref="H23:H28">G12*G23</f>
        <v>70</v>
      </c>
      <c r="I23" s="11">
        <f aca="true" t="shared" si="4" ref="I23:I28">H12*G23</f>
        <v>70</v>
      </c>
      <c r="J23" s="2"/>
      <c r="K23" s="2"/>
    </row>
    <row r="24" spans="1:11" ht="12.75">
      <c r="A24" s="2"/>
      <c r="B24" s="5" t="s">
        <v>6</v>
      </c>
      <c r="C24" s="13">
        <v>0.0009531781771078375</v>
      </c>
      <c r="D24" s="13">
        <v>0.0003213055919297735</v>
      </c>
      <c r="E24" s="14">
        <f t="shared" si="2"/>
        <v>0.09531781771078375</v>
      </c>
      <c r="F24" s="14">
        <f t="shared" si="2"/>
        <v>0.03213055919297735</v>
      </c>
      <c r="G24" s="15">
        <v>7000</v>
      </c>
      <c r="H24" s="11">
        <f t="shared" si="3"/>
        <v>70</v>
      </c>
      <c r="I24" s="11">
        <f t="shared" si="4"/>
        <v>70</v>
      </c>
      <c r="J24" s="2"/>
      <c r="K24" s="2"/>
    </row>
    <row r="25" spans="1:11" ht="12.75">
      <c r="A25" s="2"/>
      <c r="B25" s="5" t="s">
        <v>7</v>
      </c>
      <c r="C25" s="13">
        <v>0.001113686055176593</v>
      </c>
      <c r="D25" s="13">
        <v>0.0004332781949711384</v>
      </c>
      <c r="E25" s="14">
        <f t="shared" si="2"/>
        <v>0.11136860551765929</v>
      </c>
      <c r="F25" s="14">
        <f t="shared" si="2"/>
        <v>0.04332781949711384</v>
      </c>
      <c r="G25" s="15">
        <v>7000</v>
      </c>
      <c r="H25" s="11">
        <f t="shared" si="3"/>
        <v>70</v>
      </c>
      <c r="I25" s="11">
        <f t="shared" si="4"/>
        <v>70</v>
      </c>
      <c r="J25" s="2"/>
      <c r="K25" s="2"/>
    </row>
    <row r="26" spans="1:11" ht="12.75">
      <c r="A26" s="2"/>
      <c r="B26" s="5" t="s">
        <v>8</v>
      </c>
      <c r="C26" s="13">
        <v>0.0015210034500809965</v>
      </c>
      <c r="D26" s="13">
        <v>0.0006801961401407092</v>
      </c>
      <c r="E26" s="14">
        <f t="shared" si="2"/>
        <v>0.15210034500809966</v>
      </c>
      <c r="F26" s="14">
        <f t="shared" si="2"/>
        <v>0.06801961401407093</v>
      </c>
      <c r="G26" s="15">
        <v>7000</v>
      </c>
      <c r="H26" s="11">
        <f t="shared" si="3"/>
        <v>70</v>
      </c>
      <c r="I26" s="11">
        <f t="shared" si="4"/>
        <v>70</v>
      </c>
      <c r="J26" s="2"/>
      <c r="K26" s="2"/>
    </row>
    <row r="27" spans="1:11" ht="12.75">
      <c r="A27" s="2"/>
      <c r="B27" s="5" t="s">
        <v>9</v>
      </c>
      <c r="C27" s="13">
        <v>0.0024293419543400287</v>
      </c>
      <c r="D27" s="13">
        <v>0.001142346583873738</v>
      </c>
      <c r="E27" s="14">
        <f t="shared" si="2"/>
        <v>0.24293419543400285</v>
      </c>
      <c r="F27" s="14">
        <f t="shared" si="2"/>
        <v>0.1142346583873738</v>
      </c>
      <c r="G27" s="15">
        <v>7000</v>
      </c>
      <c r="H27" s="11">
        <f t="shared" si="3"/>
        <v>70</v>
      </c>
      <c r="I27" s="11">
        <f t="shared" si="4"/>
        <v>70</v>
      </c>
      <c r="J27" s="2"/>
      <c r="K27" s="2"/>
    </row>
    <row r="28" spans="1:11" ht="12.75">
      <c r="A28" s="2"/>
      <c r="B28" s="5" t="s">
        <v>10</v>
      </c>
      <c r="C28" s="13">
        <v>0.004130507961442946</v>
      </c>
      <c r="D28" s="13">
        <v>0.0019431210430756007</v>
      </c>
      <c r="E28" s="14">
        <f t="shared" si="2"/>
        <v>0.41305079614429463</v>
      </c>
      <c r="F28" s="14">
        <f t="shared" si="2"/>
        <v>0.19431210430756007</v>
      </c>
      <c r="G28" s="15">
        <v>7000</v>
      </c>
      <c r="H28" s="11">
        <f t="shared" si="3"/>
        <v>70</v>
      </c>
      <c r="I28" s="11">
        <f t="shared" si="4"/>
        <v>70</v>
      </c>
      <c r="J28" s="2"/>
      <c r="K28" s="2"/>
    </row>
    <row r="29" spans="1:11" ht="12.75">
      <c r="A29" s="2"/>
      <c r="B29" s="5" t="s">
        <v>28</v>
      </c>
      <c r="C29" s="2"/>
      <c r="D29" s="2"/>
      <c r="E29" s="14">
        <f>SUM(E22:E28)</f>
        <v>1.1518305376725555</v>
      </c>
      <c r="F29" s="14">
        <f>SUM(F22:F28)</f>
        <v>0.5040503934420089</v>
      </c>
      <c r="G29" s="12">
        <f>SUM(G22:G28)</f>
        <v>49000</v>
      </c>
      <c r="H29" s="11">
        <f>SUM(H22:H28)</f>
        <v>490</v>
      </c>
      <c r="I29" s="11">
        <f>SUM(I22:I28)</f>
        <v>490</v>
      </c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 t="s">
        <v>18</v>
      </c>
      <c r="E32" s="2" t="s">
        <v>19</v>
      </c>
      <c r="F32" s="2" t="s">
        <v>20</v>
      </c>
      <c r="G32" s="2" t="s">
        <v>21</v>
      </c>
      <c r="H32" s="2"/>
      <c r="I32" s="2"/>
      <c r="J32" s="2"/>
      <c r="K32" s="2"/>
    </row>
    <row r="33" spans="1:11" ht="12.75">
      <c r="A33" s="2"/>
      <c r="B33" s="2" t="s">
        <v>16</v>
      </c>
      <c r="C33" s="14">
        <f>LN(G5)</f>
        <v>1.804557700317075</v>
      </c>
      <c r="D33" s="14">
        <f>1/(SQRT(E18))</f>
        <v>0.3779644730092272</v>
      </c>
      <c r="E33" s="14">
        <f>1.96*D33</f>
        <v>0.7408103670980853</v>
      </c>
      <c r="F33" s="14">
        <f>C33-E33</f>
        <v>1.0637473332189895</v>
      </c>
      <c r="G33" s="14">
        <f>C33+E33</f>
        <v>2.5453680674151604</v>
      </c>
      <c r="H33" s="2"/>
      <c r="I33" s="2"/>
      <c r="J33" s="2"/>
      <c r="K33" s="2"/>
    </row>
    <row r="34" spans="1:11" ht="12.75">
      <c r="A34" s="2"/>
      <c r="B34" s="2" t="s">
        <v>15</v>
      </c>
      <c r="C34" s="14">
        <f>LN(G6)</f>
        <v>2.6309891779763346</v>
      </c>
      <c r="D34" s="14">
        <f>1/(SQRT(F18))</f>
        <v>0.3779644730092272</v>
      </c>
      <c r="E34" s="14">
        <f>1.96*D34</f>
        <v>0.7408103670980853</v>
      </c>
      <c r="F34" s="14">
        <f>C34-E34</f>
        <v>1.8901788108782491</v>
      </c>
      <c r="G34" s="14">
        <f>C34+E34</f>
        <v>3.37179954507442</v>
      </c>
      <c r="H34" s="2"/>
      <c r="I34" s="2"/>
      <c r="J34" s="2"/>
      <c r="K34" s="2"/>
    </row>
    <row r="35" spans="1:11" ht="12.75">
      <c r="A35" s="2"/>
      <c r="B35" s="2" t="s">
        <v>17</v>
      </c>
      <c r="C35" s="14">
        <f>LN(G7)</f>
        <v>2.1347241777380943</v>
      </c>
      <c r="D35" s="14">
        <f>1/(SQRT(F18+E18))</f>
        <v>0.2672612419124244</v>
      </c>
      <c r="E35" s="14">
        <f>1.96*D35</f>
        <v>0.5238320341483518</v>
      </c>
      <c r="F35" s="14">
        <f>C35-E35</f>
        <v>1.6108921435897425</v>
      </c>
      <c r="G35" s="14">
        <f>C35+E35</f>
        <v>2.658556211886446</v>
      </c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2" s="21" customFormat="1" ht="12.75">
      <c r="A37" s="20"/>
      <c r="B37" s="22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1" ht="12.75">
      <c r="A38" s="2"/>
      <c r="B38" s="16" t="s">
        <v>31</v>
      </c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16" t="s">
        <v>43</v>
      </c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16" t="s">
        <v>44</v>
      </c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16" t="s">
        <v>45</v>
      </c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2" s="23" customFormat="1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s="23" customFormat="1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s="23" customFormat="1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s="23" customFormat="1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s="23" customFormat="1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s="23" customFormat="1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s="23" customFormat="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s="23" customFormat="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s="23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s="23" customFormat="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s="23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s="23" customFormat="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s="23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s="23" customFormat="1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s="23" customFormat="1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s="23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s="23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s="23" customFormat="1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s="23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s="23" customFormat="1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s="23" customFormat="1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s="23" customFormat="1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s="23" customFormat="1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s="23" customFormat="1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s="23" customFormat="1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s="23" customFormat="1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s="23" customFormat="1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s="23" customFormat="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s="23" customFormat="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s="23" customFormat="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s="23" customFormat="1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s="23" customFormat="1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s="23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s="23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s="23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s="23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s="23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s="23" customFormat="1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s="23" customFormat="1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s="23" customFormat="1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s="23" customFormat="1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s="23" customFormat="1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s="23" customFormat="1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s="23" customFormat="1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s="23" customFormat="1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s="23" customFormat="1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s="23" customFormat="1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s="23" customFormat="1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s="23" customFormat="1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s="23" customFormat="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s="23" customFormat="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s="23" customFormat="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s="23" customFormat="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s="23" customFormat="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s="23" customFormat="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s="23" customFormat="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s="23" customFormat="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s="23" customFormat="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s="23" customFormat="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s="23" customFormat="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s="23" customFormat="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s="23" customFormat="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s="23" customFormat="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s="23" customFormat="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s="23" customFormat="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s="23" customFormat="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s="23" customFormat="1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s="23" customFormat="1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s="23" customFormat="1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s="23" customFormat="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s="23" customFormat="1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s="23" customFormat="1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s="23" customFormat="1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s="23" customFormat="1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s="23" customFormat="1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s="23" customFormat="1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s="23" customFormat="1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s="23" customFormat="1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s="23" customFormat="1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s="23" customFormat="1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s="23" customFormat="1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23" customFormat="1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s="23" customFormat="1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s="23" customFormat="1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s="23" customFormat="1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s="23" customFormat="1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s="23" customFormat="1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s="23" customFormat="1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s="23" customFormat="1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s="23" customFormat="1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s="23" customFormat="1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s="23" customFormat="1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s="23" customFormat="1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s="23" customFormat="1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s="23" customFormat="1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s="23" customFormat="1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s="23" customFormat="1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s="23" customFormat="1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s="23" customFormat="1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s="23" customFormat="1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s="23" customFormat="1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s="23" customFormat="1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s="23" customFormat="1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s="23" customFormat="1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s="23" customFormat="1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s="23" customFormat="1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s="23" customFormat="1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s="23" customFormat="1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s="23" customFormat="1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s="23" customFormat="1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s="23" customFormat="1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s="23" customFormat="1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s="23" customFormat="1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23" customFormat="1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s="23" customFormat="1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s="23" customFormat="1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s="23" customFormat="1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s="23" customFormat="1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s="23" customFormat="1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s="23" customFormat="1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s="23" customFormat="1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s="23" customFormat="1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s="23" customFormat="1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s="23" customFormat="1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s="23" customFormat="1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s="23" customFormat="1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s="23" customFormat="1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s="23" customFormat="1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s="23" customFormat="1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s="23" customFormat="1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s="23" customFormat="1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s="23" customFormat="1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s="23" customFormat="1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s="23" customFormat="1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s="23" customFormat="1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s="23" customFormat="1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s="23" customFormat="1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s="23" customFormat="1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s="23" customFormat="1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s="23" customFormat="1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s="23" customFormat="1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s="23" customFormat="1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s="23" customFormat="1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s="23" customFormat="1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s="23" customFormat="1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s="23" customFormat="1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s="23" customFormat="1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s="23" customFormat="1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s="23" customFormat="1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s="23" customFormat="1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s="23" customFormat="1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s="23" customFormat="1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s="23" customFormat="1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s="23" customFormat="1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s="23" customFormat="1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s="23" customFormat="1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s="23" customFormat="1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s="23" customFormat="1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s="23" customFormat="1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s="23" customFormat="1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s="23" customFormat="1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s="23" customFormat="1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s="23" customFormat="1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s="23" customFormat="1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s="23" customFormat="1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s="23" customFormat="1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s="23" customFormat="1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s="23" customFormat="1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s="23" customFormat="1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s="23" customFormat="1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s="23" customFormat="1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s="23" customFormat="1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s="23" customFormat="1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s="23" customFormat="1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s="23" customFormat="1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s="23" customFormat="1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s="23" customFormat="1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s="23" customFormat="1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s="23" customFormat="1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s="23" customFormat="1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s="23" customFormat="1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s="23" customFormat="1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s="23" customFormat="1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s="23" customFormat="1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s="23" customFormat="1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s="23" customFormat="1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s="23" customFormat="1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s="23" customFormat="1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s="23" customFormat="1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s="23" customFormat="1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s="23" customFormat="1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s="23" customFormat="1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s="23" customFormat="1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s="23" customFormat="1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1:12" s="23" customFormat="1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1:12" s="23" customFormat="1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1:12" s="23" customFormat="1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1:12" s="23" customFormat="1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1:12" s="23" customFormat="1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12" s="23" customFormat="1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12" s="23" customFormat="1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1:12" s="23" customFormat="1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12" s="23" customFormat="1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12" s="23" customFormat="1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1:12" s="23" customFormat="1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1:12" s="23" customFormat="1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1:12" s="23" customFormat="1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1:12" s="23" customFormat="1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1:12" s="23" customFormat="1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1:12" s="23" customFormat="1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1:12" s="23" customFormat="1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2" s="23" customFormat="1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1:12" s="23" customFormat="1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1:12" s="23" customFormat="1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1:12" s="23" customFormat="1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1:12" s="23" customFormat="1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1:12" s="23" customFormat="1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1:12" s="23" customFormat="1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1:12" s="23" customFormat="1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1:12" s="23" customFormat="1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1:12" s="23" customFormat="1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1:12" s="23" customFormat="1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s="23" customFormat="1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GG&amp;GD Amsterdam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mbuster</dc:creator>
  <cp:keywords/>
  <dc:description/>
  <cp:lastModifiedBy>Isabelle Giraudon</cp:lastModifiedBy>
  <dcterms:created xsi:type="dcterms:W3CDTF">2010-07-01T19:21:27Z</dcterms:created>
  <dcterms:modified xsi:type="dcterms:W3CDTF">2012-11-20T10:28:31Z</dcterms:modified>
  <cp:category/>
  <cp:version/>
  <cp:contentType/>
  <cp:contentStatus/>
</cp:coreProperties>
</file>